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filterPrivacy="1" autoCompressPictures="0"/>
  <xr:revisionPtr revIDLastSave="0" documentId="13_ncr:1_{6DCF863B-1502-3849-94BA-6B8D58838D73}" xr6:coauthVersionLast="47" xr6:coauthVersionMax="47" xr10:uidLastSave="{00000000-0000-0000-0000-000000000000}"/>
  <bookViews>
    <workbookView xWindow="7620" yWindow="4100" windowWidth="28820" windowHeight="149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2" i="1"/>
  <c r="B9" i="1"/>
  <c r="B17" i="1"/>
  <c r="H14" i="1"/>
  <c r="H8" i="1"/>
  <c r="E5" i="1"/>
  <c r="D11" i="1"/>
  <c r="D7" i="1"/>
  <c r="D5" i="1"/>
  <c r="C12" i="1"/>
  <c r="G5" i="1" s="1"/>
  <c r="G7" i="1" s="1"/>
  <c r="C8" i="1"/>
  <c r="B11" i="1"/>
  <c r="B13" i="1"/>
  <c r="B3" i="1"/>
  <c r="B5" i="1" s="1"/>
  <c r="B7" i="1" s="1"/>
  <c r="D9" i="1"/>
  <c r="F5" i="1"/>
  <c r="F9" i="1" s="1"/>
  <c r="D3" i="1"/>
  <c r="E7" i="1"/>
  <c r="E9" i="1"/>
  <c r="H10" i="1" l="1"/>
  <c r="C6" i="1"/>
  <c r="C7" i="1" s="1"/>
  <c r="C5" i="1" s="1"/>
  <c r="G3" i="1"/>
  <c r="F7" i="1"/>
</calcChain>
</file>

<file path=xl/sharedStrings.xml><?xml version="1.0" encoding="utf-8"?>
<sst xmlns="http://schemas.openxmlformats.org/spreadsheetml/2006/main" count="55" uniqueCount="54">
  <si>
    <t>log i</t>
  </si>
  <si>
    <t>pi greco</t>
  </si>
  <si>
    <t>rendimento</t>
  </si>
  <si>
    <t>rendimento %</t>
  </si>
  <si>
    <t>UNI EN 10025 E 335</t>
  </si>
  <si>
    <t>PARAMETRO 1</t>
  </si>
  <si>
    <t>PARAMETRO 2</t>
  </si>
  <si>
    <t>POTENZA  (W)</t>
  </si>
  <si>
    <t>n 1 (giri/min)</t>
  </si>
  <si>
    <t>sigma adm stat. (MPa)</t>
  </si>
  <si>
    <t>modulo UNI (mm)</t>
  </si>
  <si>
    <t>interasse (mm)</t>
  </si>
  <si>
    <t>LEGENDA</t>
  </si>
  <si>
    <t>coeff. d'attrito f</t>
  </si>
  <si>
    <t>tipo di acciaio</t>
  </si>
  <si>
    <t>t h (ore di funzionamento)</t>
  </si>
  <si>
    <t xml:space="preserve">numero di denti z 2 </t>
  </si>
  <si>
    <t>numero di denti z 1</t>
  </si>
  <si>
    <t>IN ROSSO: VALORI ASSEGNATI DAL PROGETTISTA</t>
  </si>
  <si>
    <t>IN AZZURRO: DATI DEL PROBLEMA</t>
  </si>
  <si>
    <t>DATI DEL PROBLEMA</t>
  </si>
  <si>
    <t>ruota dentata</t>
  </si>
  <si>
    <t>motrice</t>
  </si>
  <si>
    <t>condotta</t>
  </si>
  <si>
    <t xml:space="preserve">VERIFICA </t>
  </si>
  <si>
    <t>A</t>
  </si>
  <si>
    <t>USURA</t>
  </si>
  <si>
    <t>PARAMETRI 1 E 2 : ESERCIZIO RESO INDIVIDUALE</t>
  </si>
  <si>
    <t>rapporto lambda</t>
  </si>
  <si>
    <t>coefficiente delta</t>
  </si>
  <si>
    <t>modulo calcolato (mm)</t>
  </si>
  <si>
    <r>
      <t xml:space="preserve">altezza dente 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 (mm)</t>
    </r>
  </si>
  <si>
    <r>
      <t xml:space="preserve">passo  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(mm)</t>
    </r>
  </si>
  <si>
    <r>
      <t>addendum</t>
    </r>
    <r>
      <rPr>
        <i/>
        <sz val="11"/>
        <color theme="1"/>
        <rFont val="Calibri"/>
        <family val="2"/>
        <scheme val="minor"/>
      </rPr>
      <t xml:space="preserve"> h</t>
    </r>
    <r>
      <rPr>
        <sz val="11"/>
        <color theme="1"/>
        <rFont val="Calibri"/>
        <family val="2"/>
        <scheme val="minor"/>
      </rPr>
      <t xml:space="preserve"> a  (mm)</t>
    </r>
  </si>
  <si>
    <r>
      <t xml:space="preserve">dedendum </t>
    </r>
    <r>
      <rPr>
        <i/>
        <sz val="11"/>
        <color theme="1"/>
        <rFont val="Calibri"/>
        <family val="2"/>
        <scheme val="minor"/>
      </rPr>
      <t xml:space="preserve">h </t>
    </r>
    <r>
      <rPr>
        <sz val="11"/>
        <color theme="1"/>
        <rFont val="Calibri"/>
        <family val="2"/>
        <scheme val="minor"/>
      </rPr>
      <t>f  (mm)</t>
    </r>
  </si>
  <si>
    <r>
      <t xml:space="preserve">lunghezza dente 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 (mm)</t>
    </r>
  </si>
  <si>
    <r>
      <t xml:space="preserve">diametro primitivo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1  (mm)</t>
    </r>
  </si>
  <si>
    <r>
      <t xml:space="preserve">diametro di testa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t 1  (mm)</t>
    </r>
  </si>
  <si>
    <r>
      <t xml:space="preserve">diametro di piede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1   (mm)</t>
    </r>
  </si>
  <si>
    <r>
      <t>diametro primitivo</t>
    </r>
    <r>
      <rPr>
        <i/>
        <sz val="11"/>
        <color theme="1"/>
        <rFont val="Calibri"/>
        <family val="2"/>
        <scheme val="minor"/>
      </rPr>
      <t xml:space="preserve"> d </t>
    </r>
    <r>
      <rPr>
        <sz val="11"/>
        <color theme="1"/>
        <rFont val="Calibri"/>
        <family val="2"/>
        <scheme val="minor"/>
      </rPr>
      <t>2  (mm)</t>
    </r>
  </si>
  <si>
    <r>
      <t xml:space="preserve">diametro di testa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t 2   (mm)</t>
    </r>
  </si>
  <si>
    <r>
      <t xml:space="preserve">diametro di piede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2   (mm)</t>
    </r>
  </si>
  <si>
    <r>
      <t xml:space="preserve">coefficiente </t>
    </r>
    <r>
      <rPr>
        <i/>
        <sz val="11"/>
        <color theme="1"/>
        <rFont val="Calibri"/>
        <family val="2"/>
        <scheme val="minor"/>
      </rPr>
      <t>k</t>
    </r>
  </si>
  <si>
    <t>pressione specif. (MPa)</t>
  </si>
  <si>
    <r>
      <t xml:space="preserve">rapporto </t>
    </r>
    <r>
      <rPr>
        <i/>
        <sz val="11"/>
        <color theme="1"/>
        <rFont val="Calibri"/>
        <family val="2"/>
        <scheme val="minor"/>
      </rPr>
      <t>HB</t>
    </r>
    <r>
      <rPr>
        <sz val="11"/>
        <color theme="1"/>
        <rFont val="Calibri"/>
        <family val="2"/>
        <scheme val="minor"/>
      </rPr>
      <t xml:space="preserve"> (MPa)</t>
    </r>
  </si>
  <si>
    <t>pressione  specif.  adm (MPa)</t>
  </si>
  <si>
    <r>
      <t>Momento</t>
    </r>
    <r>
      <rPr>
        <i/>
        <sz val="11"/>
        <color theme="1"/>
        <rFont val="Calibri"/>
        <family val="2"/>
        <scheme val="minor"/>
      </rPr>
      <t xml:space="preserve"> M</t>
    </r>
    <r>
      <rPr>
        <sz val="11"/>
        <color theme="1"/>
        <rFont val="Calibri"/>
        <family val="2"/>
        <scheme val="minor"/>
      </rPr>
      <t xml:space="preserve"> 1 (Nm)</t>
    </r>
  </si>
  <si>
    <r>
      <t xml:space="preserve">Momento 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1 (Nmm)</t>
    </r>
  </si>
  <si>
    <r>
      <t xml:space="preserve">(rapp.di trasm. </t>
    </r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=</t>
    </r>
    <r>
      <rPr>
        <i/>
        <sz val="11"/>
        <color theme="1"/>
        <rFont val="Calibri"/>
        <family val="2"/>
        <scheme val="minor"/>
      </rPr>
      <t xml:space="preserve"> n</t>
    </r>
    <r>
      <rPr>
        <sz val="11"/>
        <color theme="1"/>
        <rFont val="Calibri"/>
        <family val="2"/>
        <scheme val="minor"/>
      </rPr>
      <t>1/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2)</t>
    </r>
  </si>
  <si>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2 (giri/min)</t>
    </r>
  </si>
  <si>
    <r>
      <t>(rapp. di trasm.</t>
    </r>
    <r>
      <rPr>
        <i/>
        <sz val="11"/>
        <color theme="1"/>
        <rFont val="Calibri"/>
        <family val="2"/>
        <scheme val="minor"/>
      </rPr>
      <t xml:space="preserve"> i</t>
    </r>
    <r>
      <rPr>
        <sz val="11"/>
        <color theme="1"/>
        <rFont val="Calibri"/>
        <family val="2"/>
        <scheme val="minor"/>
      </rPr>
      <t xml:space="preserve"> = 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>2/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>1)</t>
    </r>
  </si>
  <si>
    <r>
      <rPr>
        <i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= 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>1/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>2</t>
    </r>
  </si>
  <si>
    <r>
      <t xml:space="preserve">carico di snervam. 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eH (MPa)</t>
    </r>
  </si>
  <si>
    <t>DIMENSIONAMENTO  DI  UN  INGRANAGGIO  CILINDRICO  A  DENTI  DIRITTI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</si>
</sst>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/>
    <xf numFmtId="0" fontId="0" fillId="6" borderId="6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3" borderId="13" xfId="0" applyFill="1" applyBorder="1" applyAlignment="1">
      <alignment horizontal="center"/>
    </xf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0" fontId="0" fillId="4" borderId="0" xfId="0" applyFill="1"/>
    <xf numFmtId="0" fontId="0" fillId="4" borderId="11" xfId="0" applyFill="1" applyBorder="1"/>
    <xf numFmtId="0" fontId="0" fillId="9" borderId="10" xfId="0" applyFill="1" applyBorder="1"/>
    <xf numFmtId="0" fontId="0" fillId="9" borderId="0" xfId="0" applyFill="1"/>
    <xf numFmtId="0" fontId="0" fillId="9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4" borderId="10" xfId="0" applyFill="1" applyBorder="1" applyAlignment="1">
      <alignment horizontal="left"/>
    </xf>
    <xf numFmtId="0" fontId="0" fillId="11" borderId="2" xfId="0" applyFill="1" applyBorder="1"/>
    <xf numFmtId="0" fontId="0" fillId="12" borderId="1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3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685800</xdr:colOff>
      <xdr:row>21</xdr:row>
      <xdr:rowOff>0</xdr:rowOff>
    </xdr:from>
    <xdr:to>
      <xdr:col>7</xdr:col>
      <xdr:colOff>2143125</xdr:colOff>
      <xdr:row>24</xdr:row>
      <xdr:rowOff>19050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2436CA32-1066-174D-AE0A-D49EB2CAA8B7}"/>
            </a:ext>
          </a:extLst>
        </xdr:cNvPr>
        <xdr:cNvSpPr/>
      </xdr:nvSpPr>
      <xdr:spPr>
        <a:xfrm>
          <a:off x="13538200" y="4025900"/>
          <a:ext cx="1457325" cy="5905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14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>
      <selection activeCell="B1" sqref="B1"/>
    </sheetView>
  </sheetViews>
  <sheetFormatPr baseColWidth="10" defaultColWidth="8.83203125" defaultRowHeight="15" x14ac:dyDescent="0.2"/>
  <cols>
    <col min="1" max="1" width="29.5" customWidth="1"/>
    <col min="2" max="2" width="22.83203125" customWidth="1"/>
    <col min="3" max="3" width="20.83203125" customWidth="1"/>
    <col min="4" max="4" width="23.1640625" customWidth="1"/>
    <col min="5" max="5" width="27.33203125" customWidth="1"/>
    <col min="6" max="6" width="28.5" customWidth="1"/>
    <col min="7" max="7" width="16.5" customWidth="1"/>
    <col min="8" max="8" width="28.1640625" customWidth="1"/>
  </cols>
  <sheetData>
    <row r="1" spans="1:14" x14ac:dyDescent="0.2">
      <c r="A1" s="51"/>
      <c r="B1" s="51"/>
      <c r="C1" s="51" t="s">
        <v>53</v>
      </c>
      <c r="D1" s="51"/>
      <c r="E1" s="51"/>
      <c r="F1" s="51"/>
      <c r="G1" s="51"/>
      <c r="H1" s="51"/>
    </row>
    <row r="2" spans="1:14" x14ac:dyDescent="0.2">
      <c r="A2" s="29" t="s">
        <v>20</v>
      </c>
      <c r="B2" s="20">
        <f>A11+100*A5+100*A7</f>
        <v>16000</v>
      </c>
      <c r="C2" s="8" t="s">
        <v>29</v>
      </c>
      <c r="D2" s="2" t="s">
        <v>32</v>
      </c>
      <c r="E2" s="29" t="s">
        <v>21</v>
      </c>
      <c r="F2" s="29" t="s">
        <v>21</v>
      </c>
      <c r="G2" s="28" t="s">
        <v>11</v>
      </c>
      <c r="H2" s="29" t="s">
        <v>24</v>
      </c>
      <c r="I2" s="26"/>
      <c r="J2" s="26"/>
      <c r="K2" s="26"/>
      <c r="L2" s="26"/>
    </row>
    <row r="3" spans="1:14" x14ac:dyDescent="0.2">
      <c r="A3" s="48"/>
      <c r="B3" s="21">
        <f>B2/1000</f>
        <v>16</v>
      </c>
      <c r="C3" s="9">
        <v>0.14599999999999999</v>
      </c>
      <c r="D3" s="3">
        <f>C12*C10</f>
        <v>15.707963267948966</v>
      </c>
      <c r="E3" s="30" t="s">
        <v>22</v>
      </c>
      <c r="F3" s="30" t="s">
        <v>23</v>
      </c>
      <c r="G3" s="17">
        <f>(E5+F5)/2</f>
        <v>365</v>
      </c>
      <c r="H3" s="31" t="s">
        <v>25</v>
      </c>
      <c r="I3" s="26"/>
      <c r="J3" s="26"/>
      <c r="K3" s="26"/>
      <c r="L3" s="26"/>
      <c r="M3" s="26"/>
    </row>
    <row r="4" spans="1:14" x14ac:dyDescent="0.2">
      <c r="A4" s="4" t="s">
        <v>5</v>
      </c>
      <c r="B4" s="2" t="s">
        <v>46</v>
      </c>
      <c r="C4" s="2" t="s">
        <v>30</v>
      </c>
      <c r="D4" s="2" t="s">
        <v>33</v>
      </c>
      <c r="E4" s="27" t="s">
        <v>36</v>
      </c>
      <c r="F4" s="14" t="s">
        <v>39</v>
      </c>
      <c r="G4" s="16" t="s">
        <v>2</v>
      </c>
      <c r="H4" s="30" t="s">
        <v>26</v>
      </c>
      <c r="I4" s="26"/>
      <c r="J4" s="26"/>
      <c r="K4" s="26"/>
      <c r="L4" s="26"/>
      <c r="M4" s="26"/>
      <c r="N4" s="26"/>
    </row>
    <row r="5" spans="1:14" x14ac:dyDescent="0.2">
      <c r="A5" s="5">
        <v>0</v>
      </c>
      <c r="B5" s="3">
        <f>9549.3*B3/A9</f>
        <v>101.85919999999999</v>
      </c>
      <c r="C5" s="3">
        <f>C3*C7*C8</f>
        <v>2.7009546628208083</v>
      </c>
      <c r="D5" s="3">
        <f>C10</f>
        <v>5</v>
      </c>
      <c r="E5" s="13">
        <f>C10*A25</f>
        <v>130</v>
      </c>
      <c r="F5" s="15">
        <f>A23/A25*E5</f>
        <v>600</v>
      </c>
      <c r="G5" s="17">
        <f>1/(1+A17*C12*(1/A25+1/A23))</f>
        <v>0.97983359449553686</v>
      </c>
      <c r="H5" s="8" t="s">
        <v>42</v>
      </c>
    </row>
    <row r="6" spans="1:14" x14ac:dyDescent="0.2">
      <c r="A6" s="4" t="s">
        <v>6</v>
      </c>
      <c r="B6" s="2" t="s">
        <v>47</v>
      </c>
      <c r="C6" s="22">
        <f>B7/A19/B9</f>
        <v>38.007164179104464</v>
      </c>
      <c r="D6" s="2" t="s">
        <v>34</v>
      </c>
      <c r="E6" s="12" t="s">
        <v>37</v>
      </c>
      <c r="F6" s="14" t="s">
        <v>40</v>
      </c>
      <c r="G6" s="16" t="s">
        <v>3</v>
      </c>
      <c r="H6" s="9">
        <v>151</v>
      </c>
    </row>
    <row r="7" spans="1:14" x14ac:dyDescent="0.2">
      <c r="A7" s="5">
        <v>0</v>
      </c>
      <c r="B7" s="3">
        <f>B5*1000</f>
        <v>101859.19999999998</v>
      </c>
      <c r="C7" s="23">
        <f>POWER(C6,0.4)</f>
        <v>4.2849542242088656</v>
      </c>
      <c r="D7" s="3">
        <f>1.25*C10</f>
        <v>6.25</v>
      </c>
      <c r="E7" s="13">
        <f>E5+2*D5</f>
        <v>140</v>
      </c>
      <c r="F7" s="15">
        <f>F5+2*D5</f>
        <v>610</v>
      </c>
      <c r="G7" s="18">
        <f>G5*100</f>
        <v>97.983359449553689</v>
      </c>
      <c r="H7" s="2" t="s">
        <v>51</v>
      </c>
    </row>
    <row r="8" spans="1:14" x14ac:dyDescent="0.2">
      <c r="A8" s="6" t="s">
        <v>8</v>
      </c>
      <c r="B8" s="2" t="s">
        <v>9</v>
      </c>
      <c r="C8" s="24">
        <f>POWER(A9,0.2)</f>
        <v>4.3173598837665557</v>
      </c>
      <c r="D8" s="2" t="s">
        <v>31</v>
      </c>
      <c r="E8" s="12" t="s">
        <v>38</v>
      </c>
      <c r="F8" s="14" t="s">
        <v>41</v>
      </c>
      <c r="H8" s="3">
        <f>A25/A23</f>
        <v>0.21666666666666667</v>
      </c>
    </row>
    <row r="9" spans="1:14" x14ac:dyDescent="0.2">
      <c r="A9" s="7">
        <v>1500</v>
      </c>
      <c r="B9" s="3">
        <f>A15/1.5</f>
        <v>223.33333333333334</v>
      </c>
      <c r="C9" s="10" t="s">
        <v>10</v>
      </c>
      <c r="D9" s="3">
        <f>D5+D7</f>
        <v>11.25</v>
      </c>
      <c r="E9" s="13">
        <f>E5-2*D7</f>
        <v>117.5</v>
      </c>
      <c r="F9" s="15">
        <f>F5-2*D7</f>
        <v>587.5</v>
      </c>
      <c r="H9" s="2" t="s">
        <v>43</v>
      </c>
    </row>
    <row r="10" spans="1:14" x14ac:dyDescent="0.2">
      <c r="A10" s="25" t="s">
        <v>7</v>
      </c>
      <c r="B10" s="2" t="s">
        <v>48</v>
      </c>
      <c r="C10" s="11">
        <v>5</v>
      </c>
      <c r="D10" s="2" t="s">
        <v>35</v>
      </c>
      <c r="E10" s="1"/>
      <c r="F10" s="1"/>
      <c r="G10" s="1"/>
      <c r="H10" s="3">
        <f>H6*POWER(2*B7/D11/E5/E5*(1+H8),0.5)</f>
        <v>74.655000541852587</v>
      </c>
    </row>
    <row r="11" spans="1:14" x14ac:dyDescent="0.2">
      <c r="A11" s="25">
        <v>16000</v>
      </c>
      <c r="B11" s="3">
        <f>A9/B15</f>
        <v>4.615384615384615</v>
      </c>
      <c r="C11" s="49" t="s">
        <v>1</v>
      </c>
      <c r="D11" s="19">
        <f>A19*C10</f>
        <v>60</v>
      </c>
      <c r="E11" s="1"/>
      <c r="F11" s="1"/>
      <c r="G11" s="1"/>
      <c r="H11" s="6" t="s">
        <v>44</v>
      </c>
    </row>
    <row r="12" spans="1:14" x14ac:dyDescent="0.2">
      <c r="A12" s="6" t="s">
        <v>14</v>
      </c>
      <c r="B12" s="32" t="s">
        <v>0</v>
      </c>
      <c r="C12" s="50">
        <f>PI()</f>
        <v>3.1415926535897931</v>
      </c>
      <c r="E12" s="1"/>
      <c r="F12" s="1"/>
      <c r="G12" s="1"/>
      <c r="H12" s="7">
        <v>1800</v>
      </c>
    </row>
    <row r="13" spans="1:14" x14ac:dyDescent="0.2">
      <c r="A13" s="7" t="s">
        <v>4</v>
      </c>
      <c r="B13" s="33">
        <f>LOG10(B11)</f>
        <v>0.6642078980768068</v>
      </c>
      <c r="E13" s="1"/>
      <c r="F13" s="1"/>
      <c r="G13" s="1"/>
      <c r="H13" s="2" t="s">
        <v>45</v>
      </c>
    </row>
    <row r="14" spans="1:14" x14ac:dyDescent="0.2">
      <c r="A14" s="6" t="s">
        <v>52</v>
      </c>
      <c r="B14" s="32" t="s">
        <v>49</v>
      </c>
      <c r="D14" s="1"/>
      <c r="E14" s="1"/>
      <c r="F14" s="1"/>
      <c r="G14" s="1"/>
      <c r="H14" s="3">
        <f>2.5*H12/POWER(A9*A21,1/6)</f>
        <v>182.46605986720206</v>
      </c>
    </row>
    <row r="15" spans="1:14" ht="16" thickBot="1" x14ac:dyDescent="0.25">
      <c r="A15" s="7">
        <v>335</v>
      </c>
      <c r="B15" s="33">
        <f>(A25/A23)*A9</f>
        <v>325</v>
      </c>
      <c r="C15" s="1"/>
      <c r="D15" s="1"/>
      <c r="E15" s="1"/>
      <c r="F15" s="1"/>
      <c r="G15" s="1"/>
      <c r="H15" s="1"/>
    </row>
    <row r="16" spans="1:14" x14ac:dyDescent="0.2">
      <c r="A16" s="6" t="s">
        <v>13</v>
      </c>
      <c r="B16" s="2" t="s">
        <v>50</v>
      </c>
      <c r="D16" s="36"/>
      <c r="E16" s="37" t="s">
        <v>12</v>
      </c>
      <c r="F16" s="37"/>
      <c r="G16" s="38"/>
      <c r="H16" s="1"/>
    </row>
    <row r="17" spans="1:8" x14ac:dyDescent="0.2">
      <c r="A17" s="7">
        <v>0.14000000000000001</v>
      </c>
      <c r="B17" s="3">
        <f>A23/A25</f>
        <v>4.615384615384615</v>
      </c>
      <c r="D17" s="47"/>
      <c r="E17" s="25" t="s">
        <v>19</v>
      </c>
      <c r="F17" s="39"/>
      <c r="G17" s="40"/>
      <c r="H17" s="1"/>
    </row>
    <row r="18" spans="1:8" x14ac:dyDescent="0.2">
      <c r="A18" s="6" t="s">
        <v>28</v>
      </c>
      <c r="D18" s="41"/>
      <c r="E18" s="34" t="s">
        <v>18</v>
      </c>
      <c r="F18" s="42"/>
      <c r="G18" s="43"/>
      <c r="H18" s="1"/>
    </row>
    <row r="19" spans="1:8" ht="16" thickBot="1" x14ac:dyDescent="0.25">
      <c r="A19" s="7">
        <v>12</v>
      </c>
      <c r="D19" s="44"/>
      <c r="E19" s="35" t="s">
        <v>27</v>
      </c>
      <c r="F19" s="45"/>
      <c r="G19" s="46"/>
      <c r="H19" s="1"/>
    </row>
    <row r="20" spans="1:8" x14ac:dyDescent="0.2">
      <c r="A20" s="6" t="s">
        <v>15</v>
      </c>
      <c r="C20" s="1"/>
      <c r="D20" s="1"/>
      <c r="E20" s="1"/>
      <c r="F20" s="1"/>
      <c r="G20" s="1"/>
      <c r="H20" s="1"/>
    </row>
    <row r="21" spans="1:8" x14ac:dyDescent="0.2">
      <c r="A21" s="7">
        <v>150000</v>
      </c>
      <c r="C21" s="1"/>
      <c r="D21" s="1"/>
      <c r="E21" s="1"/>
      <c r="F21" s="1"/>
      <c r="G21" s="1"/>
      <c r="H21" s="1"/>
    </row>
    <row r="22" spans="1:8" x14ac:dyDescent="0.2">
      <c r="A22" s="6" t="s">
        <v>16</v>
      </c>
      <c r="C22" s="1"/>
      <c r="D22" s="1"/>
      <c r="E22" s="1"/>
      <c r="F22" s="1"/>
      <c r="G22" s="1"/>
      <c r="H22" s="1"/>
    </row>
    <row r="23" spans="1:8" x14ac:dyDescent="0.2">
      <c r="A23" s="7">
        <v>120</v>
      </c>
      <c r="C23" s="1"/>
      <c r="D23" s="1"/>
      <c r="E23" s="1"/>
      <c r="F23" s="1"/>
      <c r="G23" s="1"/>
      <c r="H23" s="1"/>
    </row>
    <row r="24" spans="1:8" x14ac:dyDescent="0.2">
      <c r="A24" s="6" t="s">
        <v>17</v>
      </c>
      <c r="C24" s="1"/>
      <c r="D24" s="1"/>
      <c r="E24" s="1"/>
      <c r="F24" s="1"/>
      <c r="G24" s="1"/>
      <c r="H24" s="1"/>
    </row>
    <row r="25" spans="1:8" x14ac:dyDescent="0.2">
      <c r="A25" s="7">
        <v>26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2024-10-22T13:48:00Z</dcterms:modified>
</cp:coreProperties>
</file>