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2/07_PDF_RETE_ottobre 24/in rete/01_MECCANICA/UDA 11/"/>
    </mc:Choice>
  </mc:AlternateContent>
  <xr:revisionPtr revIDLastSave="0" documentId="13_ncr:1_{E4613C64-E6C2-0F41-B020-B81D8C429F81}" xr6:coauthVersionLast="47" xr6:coauthVersionMax="47" xr10:uidLastSave="{00000000-0000-0000-0000-000000000000}"/>
  <bookViews>
    <workbookView xWindow="5240" yWindow="500" windowWidth="28120" windowHeight="203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6" i="1" l="1"/>
  <c r="F15" i="1"/>
  <c r="F8" i="1"/>
  <c r="D4" i="1"/>
  <c r="D6" i="1" s="1"/>
  <c r="C19" i="1"/>
  <c r="C15" i="1"/>
  <c r="C13" i="1"/>
  <c r="E12" i="1" s="1"/>
  <c r="C17" i="1"/>
  <c r="A17" i="1"/>
  <c r="F16" i="1"/>
  <c r="B7" i="1"/>
  <c r="C11" i="1"/>
  <c r="B3" i="1"/>
  <c r="C3" i="1"/>
  <c r="C7" i="1" s="1"/>
  <c r="F14" i="1"/>
  <c r="B6" i="1"/>
  <c r="F6" i="1" s="1"/>
  <c r="F12" i="1" s="1"/>
  <c r="B19" i="1"/>
  <c r="F10" i="1"/>
  <c r="B11" i="1"/>
  <c r="E10" i="1"/>
  <c r="E14" i="1"/>
  <c r="B5" i="1" l="1"/>
  <c r="D8" i="1"/>
  <c r="E4" i="1"/>
  <c r="B9" i="1" l="1"/>
  <c r="E18" i="1" s="1"/>
  <c r="E16" i="1"/>
  <c r="B15" i="1"/>
  <c r="E8" i="1" l="1"/>
  <c r="E6" i="1"/>
</calcChain>
</file>

<file path=xl/sharedStrings.xml><?xml version="1.0" encoding="utf-8"?>
<sst xmlns="http://schemas.openxmlformats.org/spreadsheetml/2006/main" count="48" uniqueCount="48">
  <si>
    <t>RUOTA DENTATA MOTRICE</t>
  </si>
  <si>
    <t>RUOTA DENTATA CONDOTTA</t>
  </si>
  <si>
    <t>VERIFICA A USURA</t>
  </si>
  <si>
    <t>(angolo di semiapertura cono 2) DELTA 2</t>
  </si>
  <si>
    <t>(angolo di semiapertura cono 1) DELTA 1</t>
  </si>
  <si>
    <t>angolo di addendum THETA A</t>
  </si>
  <si>
    <t>angolo di dedendum THETA F</t>
  </si>
  <si>
    <t>angolo di semiapertura cono grezzo ALFA 1</t>
  </si>
  <si>
    <t>angolo di semiapertura cono grezzo ALFA 2</t>
  </si>
  <si>
    <t>LEGENDA</t>
  </si>
  <si>
    <t>IN GIALLO: DATI DEL PROBLEMA</t>
  </si>
  <si>
    <t>IN ROSSO: DATI ASSEGNATI DAL PROGETTISTA</t>
  </si>
  <si>
    <t>rapporto LAMBDA</t>
  </si>
  <si>
    <r>
      <rPr>
        <i/>
        <sz val="12"/>
        <color theme="1"/>
        <rFont val="Calibri"/>
        <family val="2"/>
      </rPr>
      <t>n</t>
    </r>
    <r>
      <rPr>
        <sz val="12"/>
        <color theme="1"/>
        <rFont val="Calibri"/>
        <family val="2"/>
      </rPr>
      <t xml:space="preserve"> 1 (giri/min)</t>
    </r>
  </si>
  <si>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 xml:space="preserve"> 2  (giri/min)</t>
    </r>
  </si>
  <si>
    <r>
      <t>potenza</t>
    </r>
    <r>
      <rPr>
        <i/>
        <sz val="11"/>
        <color theme="1"/>
        <rFont val="Calibri"/>
        <family val="2"/>
        <scheme val="minor"/>
      </rPr>
      <t xml:space="preserve"> P</t>
    </r>
    <r>
      <rPr>
        <sz val="11"/>
        <color theme="1"/>
        <rFont val="Calibri"/>
        <family val="2"/>
        <scheme val="minor"/>
      </rPr>
      <t xml:space="preserve"> 1 (kW)</t>
    </r>
  </si>
  <si>
    <r>
      <t xml:space="preserve">carico di snervam. 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eH (MPa)</t>
    </r>
  </si>
  <si>
    <r>
      <t xml:space="preserve">rapporto </t>
    </r>
    <r>
      <rPr>
        <i/>
        <sz val="11"/>
        <color theme="1"/>
        <rFont val="Calibri"/>
        <family val="2"/>
        <scheme val="minor"/>
      </rPr>
      <t>HB</t>
    </r>
    <r>
      <rPr>
        <sz val="11"/>
        <color theme="1"/>
        <rFont val="Calibri"/>
        <family val="2"/>
        <scheme val="minor"/>
      </rPr>
      <t xml:space="preserve"> (MPa)</t>
    </r>
  </si>
  <si>
    <r>
      <t xml:space="preserve">ore di funzionamento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h</t>
    </r>
  </si>
  <si>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>1 min ingranaggio conico</t>
    </r>
  </si>
  <si>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1 scelto</t>
    </r>
  </si>
  <si>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2</t>
    </r>
  </si>
  <si>
    <r>
      <t xml:space="preserve">addendum 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a (mm)</t>
    </r>
  </si>
  <si>
    <r>
      <t>dedendum</t>
    </r>
    <r>
      <rPr>
        <i/>
        <sz val="11"/>
        <color theme="1"/>
        <rFont val="Calibri"/>
        <family val="2"/>
        <scheme val="minor"/>
      </rPr>
      <t xml:space="preserve"> h</t>
    </r>
    <r>
      <rPr>
        <sz val="11"/>
        <color theme="1"/>
        <rFont val="Calibri"/>
        <family val="2"/>
        <scheme val="minor"/>
      </rPr>
      <t xml:space="preserve"> f (mm)</t>
    </r>
  </si>
  <si>
    <r>
      <t xml:space="preserve">altezza del dente 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(mm)</t>
    </r>
  </si>
  <si>
    <r>
      <t xml:space="preserve">lunghezza del dente 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(mm)</t>
    </r>
  </si>
  <si>
    <r>
      <t xml:space="preserve">diametro primitivo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1 (mm)</t>
    </r>
  </si>
  <si>
    <r>
      <t xml:space="preserve">diametro di testa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t 1 (mm)</t>
    </r>
  </si>
  <si>
    <r>
      <t xml:space="preserve">diametro di piede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1 (mm)</t>
    </r>
  </si>
  <si>
    <r>
      <t xml:space="preserve">diametro primitivo </t>
    </r>
    <r>
      <rPr>
        <i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2  (mm)</t>
    </r>
  </si>
  <si>
    <r>
      <t>diametro di testa</t>
    </r>
    <r>
      <rPr>
        <i/>
        <sz val="11"/>
        <color theme="1"/>
        <rFont val="Calibri"/>
        <family val="2"/>
        <scheme val="minor"/>
      </rPr>
      <t xml:space="preserve"> d</t>
    </r>
    <r>
      <rPr>
        <sz val="11"/>
        <color theme="1"/>
        <rFont val="Calibri"/>
        <family val="2"/>
        <scheme val="minor"/>
      </rPr>
      <t xml:space="preserve"> t 2  (mm)</t>
    </r>
  </si>
  <si>
    <r>
      <t xml:space="preserve">diametro di piede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2  (mm)</t>
    </r>
  </si>
  <si>
    <r>
      <t xml:space="preserve">generatrice cono primitivo 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(mm)</t>
    </r>
  </si>
  <si>
    <r>
      <t>coefficiente</t>
    </r>
    <r>
      <rPr>
        <i/>
        <sz val="11"/>
        <color theme="1"/>
        <rFont val="Calibri"/>
        <family val="2"/>
        <scheme val="minor"/>
      </rPr>
      <t xml:space="preserve"> K</t>
    </r>
  </si>
  <si>
    <r>
      <t xml:space="preserve">diametro medio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m 1 (mm)</t>
    </r>
  </si>
  <si>
    <t>w</t>
  </si>
  <si>
    <t>pressione specif. (MPa)</t>
  </si>
  <si>
    <t>pressione specif. Adm (MPa)</t>
  </si>
  <si>
    <r>
      <t xml:space="preserve">momento 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1 (Nmm)</t>
    </r>
  </si>
  <si>
    <t>sigma adm (MPa)</t>
  </si>
  <si>
    <t>modulo  calcolato (mm)</t>
  </si>
  <si>
    <t>modulo UNI (mm)</t>
  </si>
  <si>
    <r>
      <t xml:space="preserve">passo  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(mm)</t>
    </r>
  </si>
  <si>
    <r>
      <t xml:space="preserve">rapporto di trasmissione </t>
    </r>
    <r>
      <rPr>
        <i/>
        <sz val="11"/>
        <color theme="1"/>
        <rFont val="Calibri"/>
        <family val="2"/>
        <scheme val="minor"/>
      </rPr>
      <t xml:space="preserve"> i</t>
    </r>
  </si>
  <si>
    <t>DIMENSIONAMENTO DI UN INGRANAGGIO  CONICO A DENTI DIRITTI</t>
  </si>
  <si>
    <r>
      <rPr>
        <i/>
        <sz val="11"/>
        <color theme="1"/>
        <rFont val="Calibri"/>
        <family val="2"/>
        <scheme val="minor"/>
      </rPr>
      <t xml:space="preserve">z </t>
    </r>
    <r>
      <rPr>
        <sz val="11"/>
        <color theme="1"/>
        <rFont val="Calibri"/>
        <family val="2"/>
        <scheme val="minor"/>
      </rPr>
      <t>min ingranaggi cilindrici (TABELLA 11.2)</t>
    </r>
  </si>
  <si>
    <t>coefficiente phi  (TABELLA 11.4)</t>
  </si>
  <si>
    <r>
      <t xml:space="preserve">rapporto di ingranaggio </t>
    </r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</si>
</sst>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name val="Calibri"/>
      <family val="2"/>
      <scheme val="minor"/>
    </font>
    <font>
      <i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5" borderId="0" xfId="0" applyFill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508000</xdr:colOff>
      <xdr:row>19</xdr:row>
      <xdr:rowOff>165100</xdr:rowOff>
    </xdr:from>
    <xdr:to>
      <xdr:col>5</xdr:col>
      <xdr:colOff>1965325</xdr:colOff>
      <xdr:row>22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CF63AB6C-2CA6-F640-9EF9-E3521AA2B90F}"/>
            </a:ext>
          </a:extLst>
        </xdr:cNvPr>
        <xdr:cNvSpPr/>
      </xdr:nvSpPr>
      <xdr:spPr>
        <a:xfrm>
          <a:off x="12725400" y="38100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21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B12" sqref="B12"/>
    </sheetView>
  </sheetViews>
  <sheetFormatPr baseColWidth="10" defaultColWidth="8.83203125" defaultRowHeight="15" x14ac:dyDescent="0.2"/>
  <cols>
    <col min="1" max="1" width="27.5" customWidth="1"/>
    <col min="2" max="2" width="38.33203125" customWidth="1"/>
    <col min="3" max="3" width="28.6640625" customWidth="1"/>
    <col min="4" max="4" width="27.1640625" customWidth="1"/>
    <col min="5" max="5" width="38.6640625" customWidth="1"/>
    <col min="6" max="6" width="26" customWidth="1"/>
  </cols>
  <sheetData>
    <row r="1" spans="1:6" x14ac:dyDescent="0.2">
      <c r="A1" s="18"/>
      <c r="B1" s="18" t="s">
        <v>44</v>
      </c>
      <c r="C1" s="18"/>
      <c r="D1" s="18"/>
      <c r="E1" s="18"/>
      <c r="F1" s="18"/>
    </row>
    <row r="2" spans="1:6" ht="16" x14ac:dyDescent="0.2">
      <c r="A2" s="3" t="s">
        <v>13</v>
      </c>
      <c r="B2" s="19" t="s">
        <v>43</v>
      </c>
      <c r="C2" s="19" t="s">
        <v>39</v>
      </c>
      <c r="D2" s="11" t="s">
        <v>0</v>
      </c>
      <c r="E2" s="11" t="s">
        <v>1</v>
      </c>
      <c r="F2" s="11" t="s">
        <v>2</v>
      </c>
    </row>
    <row r="3" spans="1:6" x14ac:dyDescent="0.2">
      <c r="A3" s="4">
        <v>896</v>
      </c>
      <c r="B3" s="20">
        <f>A3/A5</f>
        <v>2.8</v>
      </c>
      <c r="C3" s="20">
        <f>A9/1.5</f>
        <v>240</v>
      </c>
      <c r="D3" s="19" t="s">
        <v>26</v>
      </c>
      <c r="E3" s="19" t="s">
        <v>29</v>
      </c>
      <c r="F3" s="7" t="s">
        <v>33</v>
      </c>
    </row>
    <row r="4" spans="1:6" ht="16" x14ac:dyDescent="0.2">
      <c r="A4" s="5" t="s">
        <v>14</v>
      </c>
      <c r="B4" s="19" t="s">
        <v>4</v>
      </c>
      <c r="C4" s="19" t="s">
        <v>46</v>
      </c>
      <c r="D4" s="20">
        <f>C9*B17</f>
        <v>52.5</v>
      </c>
      <c r="E4" s="20">
        <f>B3*D4</f>
        <v>147</v>
      </c>
      <c r="F4" s="8">
        <v>151</v>
      </c>
    </row>
    <row r="5" spans="1:6" x14ac:dyDescent="0.2">
      <c r="A5" s="4">
        <v>320</v>
      </c>
      <c r="B5" s="20">
        <f>B6*180/B7</f>
        <v>19.653824058053306</v>
      </c>
      <c r="C5" s="20">
        <v>109.02</v>
      </c>
      <c r="D5" s="19" t="s">
        <v>27</v>
      </c>
      <c r="E5" s="19" t="s">
        <v>30</v>
      </c>
      <c r="F5" s="19" t="s">
        <v>34</v>
      </c>
    </row>
    <row r="6" spans="1:6" x14ac:dyDescent="0.2">
      <c r="A6" s="6" t="s">
        <v>15</v>
      </c>
      <c r="B6" s="21">
        <f>ATAN(1/B3)</f>
        <v>0.34302394042070339</v>
      </c>
      <c r="C6" s="19" t="s">
        <v>40</v>
      </c>
      <c r="D6" s="20">
        <f>D4+2*C13*COS(B6)</f>
        <v>59.09219338116386</v>
      </c>
      <c r="E6" s="20">
        <f>E4+2*C13*COS(B9*B7/180)</f>
        <v>149.3543547789871</v>
      </c>
      <c r="F6" s="20">
        <f>C9*POWER(B17,2)/(B17+A13*SIN(B6))</f>
        <v>46.274482864200721</v>
      </c>
    </row>
    <row r="7" spans="1:6" x14ac:dyDescent="0.2">
      <c r="A7" s="4">
        <v>5</v>
      </c>
      <c r="B7" s="21">
        <f>PI()</f>
        <v>3.1415926535897931</v>
      </c>
      <c r="C7" s="23">
        <f>+POWER(A7/A13/C3,0.4)*C5/+POWER(A3,0.2)*(1+A13*SIN(B6)/B17)</f>
        <v>3.2968964737533271</v>
      </c>
      <c r="D7" s="19" t="s">
        <v>28</v>
      </c>
      <c r="E7" s="19" t="s">
        <v>31</v>
      </c>
      <c r="F7" s="19" t="s">
        <v>38</v>
      </c>
    </row>
    <row r="8" spans="1:6" x14ac:dyDescent="0.2">
      <c r="A8" s="6" t="s">
        <v>16</v>
      </c>
      <c r="B8" s="19" t="s">
        <v>3</v>
      </c>
      <c r="C8" s="2" t="s">
        <v>41</v>
      </c>
      <c r="D8" s="20">
        <f>D4-2*C15*COS(B6)</f>
        <v>44.259758273545174</v>
      </c>
      <c r="E8" s="20">
        <f>E4-2*C15*COS(B9*B7/180)</f>
        <v>144.05705652626614</v>
      </c>
      <c r="F8" s="20">
        <f>9549.3*A7/A3*1000</f>
        <v>53288.504464285717</v>
      </c>
    </row>
    <row r="9" spans="1:6" x14ac:dyDescent="0.2">
      <c r="A9" s="4">
        <v>360</v>
      </c>
      <c r="B9" s="20">
        <f>90-B5</f>
        <v>70.346175941946697</v>
      </c>
      <c r="C9" s="2">
        <v>3.5</v>
      </c>
      <c r="D9" s="1"/>
      <c r="E9" s="19" t="s">
        <v>32</v>
      </c>
      <c r="F9" s="24" t="s">
        <v>35</v>
      </c>
    </row>
    <row r="10" spans="1:6" x14ac:dyDescent="0.2">
      <c r="A10" s="6" t="s">
        <v>17</v>
      </c>
      <c r="B10" s="22" t="s">
        <v>47</v>
      </c>
      <c r="C10" s="19" t="s">
        <v>42</v>
      </c>
      <c r="D10" s="1"/>
      <c r="E10" s="20">
        <f>D4/(2*SIN(B6))</f>
        <v>78.046860923422159</v>
      </c>
      <c r="F10" s="20">
        <f>B17/B19</f>
        <v>0.35714285714285715</v>
      </c>
    </row>
    <row r="11" spans="1:6" x14ac:dyDescent="0.2">
      <c r="A11" s="4">
        <v>2100</v>
      </c>
      <c r="B11" s="23">
        <f>B3</f>
        <v>2.8</v>
      </c>
      <c r="C11" s="20">
        <f>C9*B7</f>
        <v>10.995574287564276</v>
      </c>
      <c r="D11" s="1"/>
      <c r="E11" s="19" t="s">
        <v>5</v>
      </c>
      <c r="F11" s="19" t="s">
        <v>36</v>
      </c>
    </row>
    <row r="12" spans="1:6" x14ac:dyDescent="0.2">
      <c r="A12" s="6" t="s">
        <v>12</v>
      </c>
      <c r="B12" s="9" t="s">
        <v>45</v>
      </c>
      <c r="C12" s="19" t="s">
        <v>22</v>
      </c>
      <c r="D12" s="1"/>
      <c r="E12" s="20">
        <f>ATAN(C13/E10)*180/B7</f>
        <v>2.5677004607886311</v>
      </c>
      <c r="F12" s="20">
        <f>F4*POWER(2*F8/C19/F6/F6*(1+F10)*COS(B6),0.5)</f>
        <v>262.80657221176199</v>
      </c>
    </row>
    <row r="13" spans="1:6" x14ac:dyDescent="0.2">
      <c r="A13" s="4">
        <v>6</v>
      </c>
      <c r="B13" s="10">
        <v>15</v>
      </c>
      <c r="C13" s="20">
        <f>C9</f>
        <v>3.5</v>
      </c>
      <c r="D13" s="1"/>
      <c r="E13" s="19" t="s">
        <v>6</v>
      </c>
      <c r="F13" s="19" t="s">
        <v>37</v>
      </c>
    </row>
    <row r="14" spans="1:6" x14ac:dyDescent="0.2">
      <c r="A14" s="6" t="s">
        <v>18</v>
      </c>
      <c r="B14" s="22" t="s">
        <v>19</v>
      </c>
      <c r="C14" s="19" t="s">
        <v>23</v>
      </c>
      <c r="D14" s="1"/>
      <c r="E14" s="20">
        <f>(ATAN(C15/E10))*180/B7</f>
        <v>3.2084182332419484</v>
      </c>
      <c r="F14" s="20">
        <f>F15/A17</f>
        <v>324.54104920352535</v>
      </c>
    </row>
    <row r="15" spans="1:6" x14ac:dyDescent="0.2">
      <c r="A15" s="4">
        <v>20000</v>
      </c>
      <c r="B15" s="23">
        <f>B13*COS(B5*B7/180)</f>
        <v>14.126128673922562</v>
      </c>
      <c r="C15" s="20">
        <f>1.25*C9</f>
        <v>4.375</v>
      </c>
      <c r="D15" s="1"/>
      <c r="E15" s="19" t="s">
        <v>7</v>
      </c>
      <c r="F15" s="1">
        <f>2.5*A11</f>
        <v>5250</v>
      </c>
    </row>
    <row r="16" spans="1:6" x14ac:dyDescent="0.2">
      <c r="A16" s="1">
        <f>A3*A15</f>
        <v>17920000</v>
      </c>
      <c r="B16" s="9" t="s">
        <v>20</v>
      </c>
      <c r="C16" s="19" t="s">
        <v>24</v>
      </c>
      <c r="D16" s="1"/>
      <c r="E16" s="20">
        <f>B5+E12</f>
        <v>22.221524518841939</v>
      </c>
      <c r="F16" s="1">
        <f>A16/A17</f>
        <v>1107766.7812813665</v>
      </c>
    </row>
    <row r="17" spans="1:6" x14ac:dyDescent="0.2">
      <c r="A17" s="1">
        <f>POWER(A16,1/6)</f>
        <v>16.176690168730037</v>
      </c>
      <c r="B17" s="10">
        <v>15</v>
      </c>
      <c r="C17" s="20">
        <f>C13+C15</f>
        <v>7.875</v>
      </c>
      <c r="D17" s="1"/>
      <c r="E17" s="19" t="s">
        <v>8</v>
      </c>
      <c r="F17" s="1"/>
    </row>
    <row r="18" spans="1:6" x14ac:dyDescent="0.2">
      <c r="A18" s="1"/>
      <c r="B18" s="19" t="s">
        <v>21</v>
      </c>
      <c r="C18" s="19" t="s">
        <v>25</v>
      </c>
      <c r="D18" s="1"/>
      <c r="E18" s="20">
        <f>B9+E12</f>
        <v>72.913876402735326</v>
      </c>
      <c r="F18" s="1"/>
    </row>
    <row r="19" spans="1:6" x14ac:dyDescent="0.2">
      <c r="A19" s="1"/>
      <c r="B19" s="20">
        <f>B3*B17</f>
        <v>42</v>
      </c>
      <c r="C19" s="20">
        <f>A13*C9</f>
        <v>21</v>
      </c>
      <c r="D19" s="1"/>
      <c r="E19" s="1"/>
      <c r="F19" s="1"/>
    </row>
    <row r="20" spans="1:6" ht="16" thickBot="1" x14ac:dyDescent="0.25">
      <c r="A20" s="1"/>
      <c r="B20" s="1"/>
      <c r="C20" s="1"/>
      <c r="D20" s="1"/>
      <c r="E20" s="1"/>
      <c r="F20" s="1"/>
    </row>
    <row r="21" spans="1:6" x14ac:dyDescent="0.2">
      <c r="A21" s="1"/>
      <c r="B21" s="12" t="s">
        <v>9</v>
      </c>
      <c r="C21" s="16"/>
      <c r="D21" s="1"/>
      <c r="E21" s="1"/>
      <c r="F21" s="1"/>
    </row>
    <row r="22" spans="1:6" x14ac:dyDescent="0.2">
      <c r="A22" s="1"/>
      <c r="B22" s="13" t="s">
        <v>10</v>
      </c>
      <c r="C22" s="17"/>
      <c r="D22" s="1"/>
      <c r="E22" s="1"/>
      <c r="F22" s="1"/>
    </row>
    <row r="23" spans="1:6" ht="16" thickBot="1" x14ac:dyDescent="0.25">
      <c r="A23" s="1"/>
      <c r="B23" s="14" t="s">
        <v>11</v>
      </c>
      <c r="C23" s="15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2024-10-22T13:51:29Z</dcterms:modified>
</cp:coreProperties>
</file>